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25" yWindow="285" windowWidth="26685" windowHeight="15990" tabRatio="500" activeTab="1"/>
  </bookViews>
  <sheets>
    <sheet name="Instructions" sheetId="1" r:id="rId1"/>
    <sheet name="Plan Calculator" sheetId="2" r:id="rId2"/>
    <sheet name="Plan Calc Analysis" sheetId="3" state="hidden" r:id="rId3"/>
    <sheet name="Drop Downs" sheetId="4" state="hidden" r:id="rId4"/>
  </sheets>
  <definedNames>
    <definedName name="judge_name">'Drop Downs'!$D$4:$D$9</definedName>
    <definedName name="plan_term">'Drop Downs'!$C$4:$C$63</definedName>
    <definedName name="_xlnm.Print_Area" localSheetId="0">'Instructions'!$B$2:$C$12</definedName>
    <definedName name="_xlnm.Print_Area" localSheetId="1">'Plan Calculator'!$B$2:$I$40</definedName>
    <definedName name="trustee_fees">'Drop Downs'!$B$4:$B$44</definedName>
  </definedNames>
  <calcPr fullCalcOnLoad="1"/>
</workbook>
</file>

<file path=xl/sharedStrings.xml><?xml version="1.0" encoding="utf-8"?>
<sst xmlns="http://schemas.openxmlformats.org/spreadsheetml/2006/main" count="101" uniqueCount="92">
  <si>
    <t xml:space="preserve">The Unsecured Analysis section shows two things. First, Cell I10 shows the total amount that will be paid to general unsecured creditors under a percentage plan, and this figure should be input into Cell C39. Second, Cell I12 shows the total amount that will be paid to unsecured creditors under a pot plan. This figure is calculated by taking the amount left over once all other specified claims are paid in full, and should be input into Cell C39.
</t>
  </si>
  <si>
    <t>Total Paid</t>
  </si>
  <si>
    <t>Number of Months</t>
  </si>
  <si>
    <t>Pmt Needed 60 Months</t>
  </si>
  <si>
    <t>Pmt Needed 36 Months</t>
  </si>
  <si>
    <t>Plan Payment Analysis</t>
  </si>
  <si>
    <t>Months Until Paid in Full</t>
  </si>
  <si>
    <t xml:space="preserve">Debtor shall only fill in the cells that are highlighted in yellow, as all other cells will automatically calculate based on the corresponding inputs.
</t>
  </si>
  <si>
    <t xml:space="preserve">The Monthly Plan Payment input (Cell C9) only provides for a single monthly payment for the duration of the Chapter 13 Plan. To the extent that a step-up plan payment is required, Debtor should not use this plan calculator.
</t>
  </si>
  <si>
    <t>Instructions, Assumptions, and Information About the Chapter 13 Plan Calculator</t>
  </si>
  <si>
    <t xml:space="preserve">The Proposed Plan Analysis section shows two primary things. First, it shows the total number of months that it will take to pay the claim amount in full, at the specified interest rate, based on the specified monthly payment. The cell with turn orange if the number of months is greater than the proposed plan term (Cell C10), and the cell will turn red if the number of months is greater than 60 months. Second, it shows the total amount that will be paid (principal and interest) for the duration of the specified term.
</t>
  </si>
  <si>
    <t xml:space="preserve">The 60 Month Plan Analysis shows the smallest fixed monthly payment that could be made to the specified creditor based on the specified claim amount paid at the specified rate of interest. It also shows the total amount that will be paid (principal and interest) for the duration of the 60 month term.
</t>
  </si>
  <si>
    <t>2.</t>
  </si>
  <si>
    <t>3.</t>
  </si>
  <si>
    <t>4.</t>
  </si>
  <si>
    <t>5.</t>
  </si>
  <si>
    <t>6.</t>
  </si>
  <si>
    <t>7.</t>
  </si>
  <si>
    <t>8.</t>
  </si>
  <si>
    <t>9.</t>
  </si>
  <si>
    <t>Total Plan Payments</t>
  </si>
  <si>
    <t>Amt Available to GUCs After Fees</t>
  </si>
  <si>
    <t>Amt Available to GUCs Before Fees</t>
  </si>
  <si>
    <t>Estimated Percent to GUCs</t>
  </si>
  <si>
    <t>Proposed Plan Terms</t>
  </si>
  <si>
    <t>60 Month Analysis</t>
  </si>
  <si>
    <t>Pmt Feasible Under Plan</t>
  </si>
  <si>
    <t>Class 7 (Amt. Paid Through Plan)</t>
  </si>
  <si>
    <t xml:space="preserve">Number of Months </t>
  </si>
  <si>
    <t>Plan Feasibility re Attorney's Fees</t>
  </si>
  <si>
    <t>Total Fixed Monthly Payments</t>
  </si>
  <si>
    <t>Subtoal</t>
  </si>
  <si>
    <t>With Trustee's Fees</t>
  </si>
  <si>
    <t>Proposed Plan Payment</t>
  </si>
  <si>
    <t>Over / Short</t>
  </si>
  <si>
    <t>Attorney's Fee Monthly Payment</t>
  </si>
  <si>
    <t>Maximum Attorney Fee Payment</t>
  </si>
  <si>
    <t>Plan Term Analysis</t>
  </si>
  <si>
    <t>Admin Claims</t>
  </si>
  <si>
    <t>Class 1 Claims</t>
  </si>
  <si>
    <t>Class 2 Claims</t>
  </si>
  <si>
    <t>Contracts / Leases</t>
  </si>
  <si>
    <t>Class 5 Priority</t>
  </si>
  <si>
    <t>Class 6 Special Unsecured</t>
  </si>
  <si>
    <t xml:space="preserve">Class 7 Unsecured </t>
  </si>
  <si>
    <t>Subtotal</t>
  </si>
  <si>
    <t>With Trustee's Fees</t>
  </si>
  <si>
    <t>Executory Contracts / Unexpired Lease Arrearage Claims</t>
  </si>
  <si>
    <t>1.</t>
  </si>
  <si>
    <t xml:space="preserve">The Trustee Fee input (Cell C8) is an estimate of the fees that the Chapter Trustee will collect over the entire course of the chapter 13 plan. Although the Trustee Fee percentage can vary each month, Debtor should estimate the percentage that they anticipate the Trustee will collect for the duration of the plan term.
</t>
  </si>
  <si>
    <t xml:space="preserve">The Attorney's Fee Analysis assumes that all fixed monthly payments for Class 1, Class 2, and Executory Contract / Unexpired Lease arrearage claims will all begin in the first month.
</t>
  </si>
  <si>
    <t>Unsecured Analysis</t>
  </si>
  <si>
    <t>Class 6 Special Unsecured Claims</t>
  </si>
  <si>
    <t>Total Paid</t>
  </si>
  <si>
    <t>Unsecured Analysis</t>
  </si>
  <si>
    <t>Maximum Pmt Under Plan</t>
  </si>
  <si>
    <t>Trustee Fees</t>
  </si>
  <si>
    <t>Total Unsecured Claims</t>
  </si>
  <si>
    <t>Debtor's Attorney's Fees</t>
  </si>
  <si>
    <t>Attorney's Fees Analysis</t>
  </si>
  <si>
    <t>Plan Term</t>
  </si>
  <si>
    <t>Plan Term (Months)</t>
  </si>
  <si>
    <t>Interest Rate</t>
  </si>
  <si>
    <t>Administartive Claims</t>
  </si>
  <si>
    <t>Class 1 Arrearage Claims</t>
  </si>
  <si>
    <t>Class 5 Priority Claims</t>
  </si>
  <si>
    <t>Judge</t>
  </si>
  <si>
    <t>% to Unsecured (Pot Plan)</t>
  </si>
  <si>
    <t>Amt. to Unsecured (Pot Plan)</t>
  </si>
  <si>
    <t>Trustee Fees</t>
  </si>
  <si>
    <t>Monthly Payment</t>
  </si>
  <si>
    <t>Monthly Payment</t>
  </si>
  <si>
    <t>Claim Amount</t>
  </si>
  <si>
    <t>Debtor's Name</t>
  </si>
  <si>
    <t>Blumenstiel</t>
  </si>
  <si>
    <t>Efremsky</t>
  </si>
  <si>
    <t>Hammond</t>
  </si>
  <si>
    <t>Lafferty</t>
  </si>
  <si>
    <t>Montali</t>
  </si>
  <si>
    <t>Jaroslovsky</t>
  </si>
  <si>
    <t>Judge Name</t>
  </si>
  <si>
    <t>Case Number</t>
  </si>
  <si>
    <t>Date Plan Filed</t>
  </si>
  <si>
    <t>Proposed Plan Analysis</t>
  </si>
  <si>
    <t>Monthly Plan Payment</t>
  </si>
  <si>
    <t>Amt. to Unsecured (% Plan)</t>
  </si>
  <si>
    <t>% to Unsecured (% Plan)</t>
  </si>
  <si>
    <t>Class 2 Secured Claims</t>
  </si>
  <si>
    <t>Plan Calculator for Northern District of California Model Chapter 13 Plan Effective August 1, 2013 (version 1.0)</t>
  </si>
  <si>
    <t xml:space="preserve">The Plan Payment Analysis section shows three things. First, Cell E8 shows how many months it will take to make all payments specified. Second, Cell E9 shows the required plan payment to make all payments specified in 36 months. Third, Cell E10 shows the required plan payment to make all payment specified in 60 months.
</t>
  </si>
  <si>
    <t xml:space="preserve">The Attorney's Fee Analysis section shows three things. First, Cell G8 shows whether it is feasible under the proposed plan to make the fixed monthly payment specified for attorney's fees (Cell E17). Cell G8 will turn red if the monthly plan payment (Cell C10) is insufficient to pay all fixed monthly payments (including attorney's fees) with the applicable Trustee's fees.  Second, Cell G9 shows how many months it will take to pay all outstanding attorney's fees (Cell C17) in full. Third, Cell G10 shows the maximum amount of the fixed monthly payment for attorney's fees based on the specified monthly plan payment (Cell C9) and all fixed monthly payments for Class 1, Class 2, and Executory Contract / Unexpired Lease arrearage claims. If the maximum payment under the plan (Cell G10) is negative, then the monthly plan payment (Cell C10) is insufficient to pay all all fixed monthly payments with the applicable Trustee's fees.
</t>
  </si>
  <si>
    <t xml:space="preserve">NOTES: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</si>
</sst>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s>
  <fonts count="39">
    <font>
      <sz val="10"/>
      <name val="Verdana"/>
      <family val="0"/>
    </font>
    <font>
      <sz val="11"/>
      <color indexed="8"/>
      <name val="Calibri"/>
      <family val="2"/>
    </font>
    <font>
      <b/>
      <sz val="10"/>
      <name val="Verdana"/>
      <family val="0"/>
    </font>
    <font>
      <sz val="8"/>
      <name val="Verdana"/>
      <family val="2"/>
    </font>
    <font>
      <sz val="12"/>
      <name val="Verdana"/>
      <family val="0"/>
    </font>
    <font>
      <b/>
      <sz val="12"/>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top style="thin"/>
      <bottom style="thin"/>
    </border>
    <border>
      <left style="thin"/>
      <right/>
      <top style="thin"/>
      <bottom style="medium"/>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medium"/>
      <top/>
      <bottom style="thin"/>
    </border>
    <border>
      <left/>
      <right style="thin"/>
      <top/>
      <bottom style="thin"/>
    </border>
    <border>
      <left style="thin"/>
      <right style="thin"/>
      <top style="thin"/>
      <bottom style="medium"/>
    </border>
    <border>
      <left/>
      <right style="thin"/>
      <top style="thin"/>
      <bottom style="medium"/>
    </border>
    <border>
      <left style="thin"/>
      <right style="thin"/>
      <top style="thin"/>
      <bottom style="thin"/>
    </border>
    <border>
      <left/>
      <right style="thin"/>
      <top style="thin"/>
      <bottom style="thin"/>
    </border>
    <border>
      <left style="thin"/>
      <right/>
      <top/>
      <bottom/>
    </border>
    <border>
      <left/>
      <right style="medium"/>
      <top/>
      <bottom/>
    </border>
    <border>
      <left/>
      <right/>
      <top style="medium"/>
      <bottom/>
    </border>
    <border>
      <left style="thin"/>
      <right/>
      <top/>
      <bottom style="medium"/>
    </border>
    <border>
      <left/>
      <right/>
      <top/>
      <bottom style="medium"/>
    </border>
    <border>
      <left/>
      <right style="medium"/>
      <top/>
      <bottom style="medium"/>
    </border>
    <border>
      <left style="medium"/>
      <right/>
      <top style="thin"/>
      <bottom style="medium"/>
    </border>
    <border>
      <left style="medium"/>
      <right/>
      <top style="thin"/>
      <bottom/>
    </border>
    <border>
      <left style="medium"/>
      <right/>
      <top style="thin"/>
      <bottom style="thin"/>
    </border>
    <border>
      <left style="medium"/>
      <right/>
      <top/>
      <bottom style="thin"/>
    </border>
    <border>
      <left style="medium"/>
      <right style="thin"/>
      <top/>
      <bottom style="thin"/>
    </border>
    <border>
      <left style="medium"/>
      <right style="medium"/>
      <top style="medium"/>
      <bottom style="medium"/>
    </border>
    <border>
      <left style="medium"/>
      <right style="thin"/>
      <top style="medium"/>
      <bottom style="medium"/>
    </border>
    <border>
      <left style="medium"/>
      <right/>
      <top style="medium"/>
      <bottom/>
    </border>
    <border>
      <left/>
      <right style="medium"/>
      <top style="medium"/>
      <bottom/>
    </border>
    <border>
      <left style="medium"/>
      <right/>
      <top/>
      <bottom/>
    </border>
    <border>
      <left style="medium"/>
      <right/>
      <top/>
      <bottom style="medium"/>
    </border>
    <border>
      <left style="medium"/>
      <right/>
      <top style="medium"/>
      <bottom style="thin"/>
    </border>
    <border>
      <left/>
      <right/>
      <top style="medium"/>
      <bottom style="thin"/>
    </border>
    <border>
      <left/>
      <right style="medium"/>
      <top style="medium"/>
      <bottom style="thin"/>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4">
    <xf numFmtId="0" fontId="0" fillId="0" borderId="0" xfId="0" applyAlignment="1">
      <alignment/>
    </xf>
    <xf numFmtId="0" fontId="2" fillId="0" borderId="0" xfId="0" applyFont="1" applyAlignment="1">
      <alignment/>
    </xf>
    <xf numFmtId="0" fontId="0" fillId="0" borderId="10" xfId="0" applyBorder="1" applyAlignment="1">
      <alignment/>
    </xf>
    <xf numFmtId="164" fontId="0" fillId="0" borderId="0" xfId="0" applyNumberFormat="1" applyAlignment="1">
      <alignment/>
    </xf>
    <xf numFmtId="44" fontId="0" fillId="0" borderId="11" xfId="0" applyNumberFormat="1" applyBorder="1" applyAlignment="1">
      <alignment/>
    </xf>
    <xf numFmtId="0" fontId="0" fillId="0" borderId="12" xfId="0" applyBorder="1" applyAlignment="1">
      <alignment/>
    </xf>
    <xf numFmtId="44" fontId="0" fillId="0" borderId="13" xfId="0" applyNumberFormat="1" applyBorder="1" applyAlignment="1">
      <alignment/>
    </xf>
    <xf numFmtId="44" fontId="0" fillId="0" borderId="14" xfId="0" applyNumberFormat="1" applyBorder="1" applyAlignment="1">
      <alignment/>
    </xf>
    <xf numFmtId="0" fontId="0" fillId="0" borderId="10" xfId="0" applyFill="1" applyBorder="1" applyAlignment="1">
      <alignment/>
    </xf>
    <xf numFmtId="0" fontId="0" fillId="0" borderId="15" xfId="0" applyFill="1" applyBorder="1" applyAlignment="1">
      <alignment/>
    </xf>
    <xf numFmtId="0" fontId="2" fillId="0" borderId="0" xfId="0" applyFont="1" applyBorder="1" applyAlignment="1">
      <alignment/>
    </xf>
    <xf numFmtId="0" fontId="0" fillId="0" borderId="0" xfId="0" applyBorder="1" applyAlignment="1">
      <alignment/>
    </xf>
    <xf numFmtId="10" fontId="0" fillId="0" borderId="11" xfId="0" applyNumberFormat="1" applyBorder="1" applyAlignment="1">
      <alignment/>
    </xf>
    <xf numFmtId="0" fontId="0" fillId="0" borderId="12" xfId="0" applyBorder="1" applyAlignment="1" applyProtection="1">
      <alignment/>
      <protection/>
    </xf>
    <xf numFmtId="0" fontId="0" fillId="0" borderId="10" xfId="0" applyBorder="1" applyAlignment="1" applyProtection="1">
      <alignment/>
      <protection/>
    </xf>
    <xf numFmtId="0" fontId="0" fillId="0" borderId="15" xfId="0" applyBorder="1" applyAlignment="1" applyProtection="1">
      <alignment/>
      <protection/>
    </xf>
    <xf numFmtId="0" fontId="0" fillId="0" borderId="0" xfId="0" applyAlignment="1" applyProtection="1">
      <alignment/>
      <protection/>
    </xf>
    <xf numFmtId="164" fontId="0" fillId="0" borderId="0" xfId="0" applyNumberFormat="1" applyAlignment="1" applyProtection="1">
      <alignment/>
      <protection/>
    </xf>
    <xf numFmtId="2" fontId="0" fillId="0" borderId="14" xfId="0" applyNumberFormat="1" applyBorder="1" applyAlignment="1" applyProtection="1">
      <alignment horizontal="right"/>
      <protection/>
    </xf>
    <xf numFmtId="0" fontId="0" fillId="0" borderId="16" xfId="0" applyNumberFormat="1" applyBorder="1" applyAlignment="1" applyProtection="1">
      <alignment horizontal="right"/>
      <protection/>
    </xf>
    <xf numFmtId="44" fontId="0" fillId="0" borderId="14" xfId="0" applyNumberFormat="1" applyBorder="1" applyAlignment="1" applyProtection="1">
      <alignment horizontal="right"/>
      <protection/>
    </xf>
    <xf numFmtId="2" fontId="0" fillId="0" borderId="16" xfId="0" applyNumberFormat="1" applyBorder="1" applyAlignment="1" applyProtection="1">
      <alignment horizontal="right"/>
      <protection/>
    </xf>
    <xf numFmtId="44" fontId="0" fillId="0" borderId="11" xfId="0" applyNumberFormat="1" applyBorder="1" applyAlignment="1" applyProtection="1">
      <alignment horizontal="right"/>
      <protection/>
    </xf>
    <xf numFmtId="44" fontId="0" fillId="0" borderId="17" xfId="0" applyNumberFormat="1" applyBorder="1" applyAlignment="1" applyProtection="1">
      <alignment horizontal="right"/>
      <protection/>
    </xf>
    <xf numFmtId="164" fontId="2" fillId="33" borderId="18" xfId="0" applyNumberFormat="1" applyFont="1" applyFill="1" applyBorder="1" applyAlignment="1" applyProtection="1">
      <alignment horizontal="center"/>
      <protection/>
    </xf>
    <xf numFmtId="0" fontId="2" fillId="33" borderId="19" xfId="0" applyFont="1" applyFill="1" applyBorder="1" applyAlignment="1" applyProtection="1">
      <alignment horizontal="center"/>
      <protection/>
    </xf>
    <xf numFmtId="0" fontId="2" fillId="33" borderId="20" xfId="0" applyFont="1" applyFill="1" applyBorder="1" applyAlignment="1" applyProtection="1">
      <alignment horizontal="center"/>
      <protection/>
    </xf>
    <xf numFmtId="0" fontId="2" fillId="33" borderId="21" xfId="0" applyFont="1" applyFill="1" applyBorder="1" applyAlignment="1" applyProtection="1">
      <alignment horizontal="center"/>
      <protection/>
    </xf>
    <xf numFmtId="0" fontId="2" fillId="33" borderId="22" xfId="0" applyFont="1" applyFill="1" applyBorder="1" applyAlignment="1" applyProtection="1">
      <alignment/>
      <protection/>
    </xf>
    <xf numFmtId="0" fontId="0" fillId="33" borderId="22" xfId="0" applyFill="1" applyBorder="1" applyAlignment="1" applyProtection="1">
      <alignment/>
      <protection/>
    </xf>
    <xf numFmtId="0" fontId="0" fillId="33" borderId="23" xfId="0" applyFill="1" applyBorder="1" applyAlignment="1" applyProtection="1">
      <alignment/>
      <protection/>
    </xf>
    <xf numFmtId="0" fontId="0" fillId="33" borderId="24" xfId="0" applyFill="1" applyBorder="1" applyAlignment="1" applyProtection="1">
      <alignment/>
      <protection/>
    </xf>
    <xf numFmtId="2" fontId="0" fillId="0" borderId="25" xfId="0" applyNumberFormat="1" applyBorder="1" applyAlignment="1" applyProtection="1">
      <alignment/>
      <protection/>
    </xf>
    <xf numFmtId="44" fontId="0" fillId="0" borderId="26" xfId="0" applyNumberFormat="1" applyBorder="1" applyAlignment="1" applyProtection="1">
      <alignment/>
      <protection/>
    </xf>
    <xf numFmtId="44" fontId="0" fillId="0" borderId="27" xfId="0" applyNumberFormat="1" applyBorder="1" applyAlignment="1" applyProtection="1">
      <alignment/>
      <protection/>
    </xf>
    <xf numFmtId="2" fontId="0" fillId="0" borderId="28" xfId="0" applyNumberFormat="1" applyBorder="1" applyAlignment="1" applyProtection="1">
      <alignment/>
      <protection/>
    </xf>
    <xf numFmtId="44" fontId="0" fillId="0" borderId="11" xfId="0" applyNumberFormat="1" applyBorder="1" applyAlignment="1" applyProtection="1">
      <alignment/>
      <protection/>
    </xf>
    <xf numFmtId="44" fontId="0" fillId="0" borderId="29" xfId="0" applyNumberFormat="1" applyBorder="1" applyAlignment="1" applyProtection="1">
      <alignment/>
      <protection/>
    </xf>
    <xf numFmtId="164" fontId="2" fillId="33" borderId="22" xfId="0" applyNumberFormat="1" applyFont="1" applyFill="1" applyBorder="1" applyAlignment="1" applyProtection="1">
      <alignment/>
      <protection/>
    </xf>
    <xf numFmtId="164" fontId="0" fillId="33" borderId="22" xfId="0" applyNumberFormat="1" applyFill="1" applyBorder="1" applyAlignment="1" applyProtection="1">
      <alignment/>
      <protection/>
    </xf>
    <xf numFmtId="164" fontId="0" fillId="33" borderId="23" xfId="0" applyNumberFormat="1" applyFill="1" applyBorder="1" applyAlignment="1" applyProtection="1">
      <alignment/>
      <protection/>
    </xf>
    <xf numFmtId="164" fontId="0" fillId="33" borderId="24" xfId="0" applyNumberFormat="1" applyFill="1" applyBorder="1" applyAlignment="1" applyProtection="1">
      <alignment/>
      <protection/>
    </xf>
    <xf numFmtId="2" fontId="0" fillId="0" borderId="30" xfId="0" applyNumberFormat="1" applyBorder="1" applyAlignment="1" applyProtection="1">
      <alignment/>
      <protection/>
    </xf>
    <xf numFmtId="44" fontId="0" fillId="0" borderId="14" xfId="0" applyNumberFormat="1" applyBorder="1" applyAlignment="1" applyProtection="1">
      <alignment/>
      <protection/>
    </xf>
    <xf numFmtId="44" fontId="0" fillId="0" borderId="31" xfId="0" applyNumberFormat="1" applyBorder="1" applyAlignment="1" applyProtection="1">
      <alignment/>
      <protection/>
    </xf>
    <xf numFmtId="2" fontId="0" fillId="0" borderId="19" xfId="0" applyNumberFormat="1" applyBorder="1" applyAlignment="1" applyProtection="1">
      <alignment/>
      <protection/>
    </xf>
    <xf numFmtId="44" fontId="0" fillId="0" borderId="20" xfId="0" applyNumberFormat="1" applyBorder="1" applyAlignment="1" applyProtection="1">
      <alignment/>
      <protection/>
    </xf>
    <xf numFmtId="44" fontId="0" fillId="0" borderId="21" xfId="0" applyNumberFormat="1" applyBorder="1" applyAlignment="1" applyProtection="1">
      <alignment/>
      <protection/>
    </xf>
    <xf numFmtId="2" fontId="0" fillId="33" borderId="23" xfId="0" applyNumberFormat="1" applyFill="1" applyBorder="1" applyAlignment="1" applyProtection="1">
      <alignment/>
      <protection/>
    </xf>
    <xf numFmtId="44" fontId="0" fillId="33" borderId="24" xfId="0" applyNumberFormat="1" applyFill="1" applyBorder="1" applyAlignment="1" applyProtection="1">
      <alignment/>
      <protection/>
    </xf>
    <xf numFmtId="44" fontId="0" fillId="33" borderId="22" xfId="0" applyNumberFormat="1" applyFill="1" applyBorder="1" applyAlignment="1" applyProtection="1">
      <alignment/>
      <protection/>
    </xf>
    <xf numFmtId="0" fontId="0" fillId="33" borderId="32" xfId="0" applyFill="1" applyBorder="1" applyAlignment="1" applyProtection="1">
      <alignment/>
      <protection/>
    </xf>
    <xf numFmtId="0" fontId="0" fillId="33" borderId="0" xfId="0" applyFill="1" applyBorder="1" applyAlignment="1" applyProtection="1">
      <alignment/>
      <protection/>
    </xf>
    <xf numFmtId="0" fontId="0" fillId="33" borderId="33" xfId="0" applyFill="1" applyBorder="1" applyAlignment="1" applyProtection="1">
      <alignment/>
      <protection/>
    </xf>
    <xf numFmtId="0" fontId="0" fillId="33" borderId="34" xfId="0" applyFill="1" applyBorder="1" applyAlignment="1" applyProtection="1">
      <alignment/>
      <protection/>
    </xf>
    <xf numFmtId="0" fontId="0" fillId="33" borderId="35" xfId="0" applyFill="1" applyBorder="1" applyAlignment="1" applyProtection="1">
      <alignment/>
      <protection/>
    </xf>
    <xf numFmtId="0" fontId="0" fillId="33" borderId="36" xfId="0" applyFill="1" applyBorder="1" applyAlignment="1" applyProtection="1">
      <alignment/>
      <protection/>
    </xf>
    <xf numFmtId="0" fontId="0" fillId="33" borderId="37" xfId="0" applyFill="1" applyBorder="1" applyAlignment="1" applyProtection="1">
      <alignment/>
      <protection/>
    </xf>
    <xf numFmtId="44" fontId="0" fillId="34" borderId="38" xfId="0" applyNumberFormat="1" applyFill="1" applyBorder="1" applyAlignment="1" applyProtection="1">
      <alignment/>
      <protection locked="0"/>
    </xf>
    <xf numFmtId="44" fontId="0" fillId="34" borderId="39" xfId="0" applyNumberFormat="1" applyFill="1" applyBorder="1" applyAlignment="1" applyProtection="1">
      <alignment/>
      <protection locked="0"/>
    </xf>
    <xf numFmtId="44" fontId="0" fillId="34" borderId="40" xfId="0" applyNumberFormat="1" applyFill="1" applyBorder="1" applyAlignment="1" applyProtection="1">
      <alignment/>
      <protection locked="0"/>
    </xf>
    <xf numFmtId="0" fontId="0" fillId="34" borderId="40" xfId="0" applyFill="1" applyBorder="1" applyAlignment="1" applyProtection="1">
      <alignment/>
      <protection locked="0"/>
    </xf>
    <xf numFmtId="0" fontId="0" fillId="34" borderId="41" xfId="0" applyFill="1" applyBorder="1" applyAlignment="1" applyProtection="1">
      <alignment/>
      <protection locked="0"/>
    </xf>
    <xf numFmtId="44" fontId="0" fillId="34" borderId="41" xfId="0" applyNumberFormat="1" applyFill="1" applyBorder="1" applyAlignment="1" applyProtection="1">
      <alignment/>
      <protection locked="0"/>
    </xf>
    <xf numFmtId="44" fontId="0" fillId="34" borderId="42" xfId="0" applyNumberFormat="1" applyFill="1" applyBorder="1" applyAlignment="1" applyProtection="1">
      <alignment/>
      <protection locked="0"/>
    </xf>
    <xf numFmtId="44" fontId="0" fillId="34" borderId="10" xfId="0" applyNumberFormat="1" applyFill="1" applyBorder="1" applyAlignment="1" applyProtection="1">
      <alignment/>
      <protection locked="0"/>
    </xf>
    <xf numFmtId="0" fontId="0" fillId="34" borderId="39" xfId="0" applyFill="1" applyBorder="1" applyAlignment="1" applyProtection="1">
      <alignment/>
      <protection locked="0"/>
    </xf>
    <xf numFmtId="44" fontId="0" fillId="34" borderId="18" xfId="0" applyNumberFormat="1" applyFill="1" applyBorder="1" applyAlignment="1" applyProtection="1">
      <alignment/>
      <protection locked="0"/>
    </xf>
    <xf numFmtId="44" fontId="0" fillId="34" borderId="25" xfId="0" applyNumberFormat="1" applyFill="1" applyBorder="1" applyAlignment="1" applyProtection="1">
      <alignment/>
      <protection locked="0"/>
    </xf>
    <xf numFmtId="44" fontId="0" fillId="34" borderId="30" xfId="0" applyNumberFormat="1" applyFill="1" applyBorder="1" applyAlignment="1" applyProtection="1">
      <alignment/>
      <protection locked="0"/>
    </xf>
    <xf numFmtId="44" fontId="0" fillId="34" borderId="19" xfId="0" applyNumberFormat="1" applyFill="1" applyBorder="1" applyAlignment="1" applyProtection="1">
      <alignment/>
      <protection locked="0"/>
    </xf>
    <xf numFmtId="10" fontId="0" fillId="34" borderId="25" xfId="0" applyNumberFormat="1" applyFill="1" applyBorder="1" applyAlignment="1" applyProtection="1">
      <alignment/>
      <protection locked="0"/>
    </xf>
    <xf numFmtId="10" fontId="0" fillId="34" borderId="30" xfId="0" applyNumberFormat="1" applyFill="1" applyBorder="1" applyAlignment="1" applyProtection="1">
      <alignment/>
      <protection locked="0"/>
    </xf>
    <xf numFmtId="10" fontId="0" fillId="34" borderId="19" xfId="0" applyNumberFormat="1" applyFill="1" applyBorder="1" applyAlignment="1" applyProtection="1">
      <alignment/>
      <protection locked="0"/>
    </xf>
    <xf numFmtId="44" fontId="0" fillId="34" borderId="28" xfId="0" applyNumberFormat="1" applyFill="1" applyBorder="1" applyAlignment="1" applyProtection="1">
      <alignment/>
      <protection locked="0"/>
    </xf>
    <xf numFmtId="0" fontId="0" fillId="34" borderId="38" xfId="0" applyFill="1" applyBorder="1" applyAlignment="1" applyProtection="1">
      <alignment/>
      <protection locked="0"/>
    </xf>
    <xf numFmtId="44" fontId="0" fillId="34" borderId="15" xfId="0" applyNumberFormat="1" applyFill="1" applyBorder="1" applyAlignment="1" applyProtection="1">
      <alignment/>
      <protection locked="0"/>
    </xf>
    <xf numFmtId="10" fontId="0" fillId="34" borderId="14" xfId="0" applyNumberFormat="1" applyFill="1" applyBorder="1" applyAlignment="1" applyProtection="1">
      <alignment horizontal="right"/>
      <protection locked="0"/>
    </xf>
    <xf numFmtId="44" fontId="0" fillId="34" borderId="14" xfId="0" applyNumberFormat="1" applyFill="1" applyBorder="1" applyAlignment="1" applyProtection="1">
      <alignment horizontal="left"/>
      <protection locked="0"/>
    </xf>
    <xf numFmtId="1" fontId="0" fillId="34" borderId="11" xfId="0" applyNumberFormat="1" applyFill="1" applyBorder="1" applyAlignment="1" applyProtection="1">
      <alignment horizontal="right"/>
      <protection locked="0"/>
    </xf>
    <xf numFmtId="164" fontId="0" fillId="34" borderId="13" xfId="0" applyNumberFormat="1" applyFill="1" applyBorder="1" applyAlignment="1" applyProtection="1">
      <alignment/>
      <protection locked="0"/>
    </xf>
    <xf numFmtId="164" fontId="0" fillId="34" borderId="14" xfId="0" applyNumberFormat="1" applyFill="1" applyBorder="1" applyAlignment="1" applyProtection="1">
      <alignment/>
      <protection locked="0"/>
    </xf>
    <xf numFmtId="165" fontId="0" fillId="34" borderId="11" xfId="0" applyNumberFormat="1" applyFill="1" applyBorder="1" applyAlignment="1" applyProtection="1">
      <alignment horizontal="left"/>
      <protection locked="0"/>
    </xf>
    <xf numFmtId="10" fontId="0" fillId="34" borderId="14" xfId="0" applyNumberFormat="1" applyFill="1" applyBorder="1" applyAlignment="1" applyProtection="1">
      <alignment/>
      <protection locked="0"/>
    </xf>
    <xf numFmtId="0" fontId="0" fillId="0" borderId="41" xfId="0" applyFill="1" applyBorder="1" applyAlignment="1" applyProtection="1">
      <alignment/>
      <protection/>
    </xf>
    <xf numFmtId="164" fontId="2" fillId="33" borderId="43" xfId="0" applyNumberFormat="1" applyFont="1" applyFill="1" applyBorder="1" applyAlignment="1" applyProtection="1">
      <alignment/>
      <protection/>
    </xf>
    <xf numFmtId="0" fontId="0" fillId="33" borderId="44" xfId="0" applyFill="1" applyBorder="1" applyAlignment="1" applyProtection="1">
      <alignment/>
      <protection/>
    </xf>
    <xf numFmtId="0" fontId="0" fillId="0" borderId="0" xfId="0" applyBorder="1" applyAlignment="1" applyProtection="1">
      <alignment/>
      <protection/>
    </xf>
    <xf numFmtId="44" fontId="0" fillId="0" borderId="0" xfId="0" applyNumberFormat="1" applyBorder="1" applyAlignment="1" applyProtection="1">
      <alignment horizontal="right"/>
      <protection/>
    </xf>
    <xf numFmtId="10" fontId="0" fillId="0" borderId="14" xfId="0" applyNumberFormat="1" applyBorder="1" applyAlignment="1" applyProtection="1">
      <alignment/>
      <protection/>
    </xf>
    <xf numFmtId="1" fontId="0" fillId="0" borderId="0" xfId="0" applyNumberFormat="1" applyFill="1" applyBorder="1" applyAlignment="1" applyProtection="1">
      <alignment horizontal="right"/>
      <protection locked="0"/>
    </xf>
    <xf numFmtId="44" fontId="0" fillId="34" borderId="14" xfId="0" applyNumberFormat="1" applyFill="1" applyBorder="1" applyAlignment="1" applyProtection="1">
      <alignment/>
      <protection locked="0"/>
    </xf>
    <xf numFmtId="49" fontId="0" fillId="0" borderId="0" xfId="0" applyNumberFormat="1" applyAlignment="1">
      <alignment vertical="top"/>
    </xf>
    <xf numFmtId="0" fontId="0" fillId="0" borderId="0" xfId="0" applyFill="1" applyAlignment="1">
      <alignment/>
    </xf>
    <xf numFmtId="10" fontId="2" fillId="0" borderId="0" xfId="0" applyNumberFormat="1" applyFont="1" applyAlignment="1">
      <alignment/>
    </xf>
    <xf numFmtId="10" fontId="0" fillId="0" borderId="0" xfId="0" applyNumberFormat="1" applyAlignment="1">
      <alignment horizontal="left"/>
    </xf>
    <xf numFmtId="49" fontId="4" fillId="0" borderId="0" xfId="0" applyNumberFormat="1" applyFont="1" applyBorder="1" applyAlignment="1">
      <alignment vertical="top"/>
    </xf>
    <xf numFmtId="0" fontId="4" fillId="0" borderId="0" xfId="0" applyFont="1" applyBorder="1" applyAlignment="1">
      <alignment wrapText="1"/>
    </xf>
    <xf numFmtId="0" fontId="4" fillId="0" borderId="0" xfId="0" applyFont="1" applyBorder="1" applyAlignment="1">
      <alignment/>
    </xf>
    <xf numFmtId="49" fontId="4" fillId="0" borderId="10" xfId="0" applyNumberFormat="1" applyFont="1" applyBorder="1" applyAlignment="1">
      <alignment vertical="top"/>
    </xf>
    <xf numFmtId="49" fontId="4" fillId="0" borderId="15" xfId="0" applyNumberFormat="1" applyFont="1" applyBorder="1" applyAlignment="1">
      <alignment vertical="top"/>
    </xf>
    <xf numFmtId="164" fontId="2" fillId="33" borderId="22" xfId="0" applyNumberFormat="1" applyFont="1" applyFill="1" applyBorder="1" applyAlignment="1" applyProtection="1">
      <alignment/>
      <protection/>
    </xf>
    <xf numFmtId="0" fontId="3" fillId="0" borderId="0" xfId="0" applyFont="1" applyAlignment="1">
      <alignment horizontal="right"/>
    </xf>
    <xf numFmtId="0" fontId="4" fillId="0" borderId="14" xfId="0" applyFont="1" applyBorder="1" applyAlignment="1">
      <alignment vertical="top" wrapText="1"/>
    </xf>
    <xf numFmtId="0" fontId="4" fillId="0" borderId="11" xfId="0" applyFont="1" applyBorder="1" applyAlignment="1">
      <alignment vertical="top" wrapText="1"/>
    </xf>
    <xf numFmtId="0" fontId="4" fillId="0" borderId="14" xfId="0" applyFont="1" applyBorder="1" applyAlignment="1">
      <alignment vertical="top" wrapText="1"/>
    </xf>
    <xf numFmtId="0" fontId="5"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0" fillId="0" borderId="45" xfId="0" applyFont="1" applyBorder="1" applyAlignment="1" applyProtection="1">
      <alignment horizontal="left" vertical="top"/>
      <protection locked="0"/>
    </xf>
    <xf numFmtId="0" fontId="0" fillId="0" borderId="34" xfId="0" applyBorder="1" applyAlignment="1" applyProtection="1">
      <alignment/>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0" fontId="0" fillId="0" borderId="0" xfId="0" applyAlignment="1" applyProtection="1">
      <alignment/>
      <protection locked="0"/>
    </xf>
    <xf numFmtId="0" fontId="0" fillId="0" borderId="33" xfId="0" applyBorder="1" applyAlignment="1" applyProtection="1">
      <alignment/>
      <protection locked="0"/>
    </xf>
    <xf numFmtId="0" fontId="0" fillId="0" borderId="48"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10" fontId="0" fillId="33" borderId="25" xfId="0" applyNumberFormat="1" applyFill="1" applyBorder="1" applyAlignment="1" applyProtection="1">
      <alignment/>
      <protection/>
    </xf>
    <xf numFmtId="10" fontId="0" fillId="33" borderId="30" xfId="0" applyNumberFormat="1" applyFill="1" applyBorder="1" applyAlignment="1" applyProtection="1">
      <alignment/>
      <protection/>
    </xf>
    <xf numFmtId="10" fontId="0" fillId="33" borderId="19" xfId="0" applyNumberFormat="1" applyFill="1" applyBorder="1" applyAlignment="1" applyProtection="1">
      <alignment/>
      <protection/>
    </xf>
    <xf numFmtId="164" fontId="2" fillId="33" borderId="49" xfId="0" applyNumberFormat="1" applyFont="1" applyFill="1" applyBorder="1" applyAlignment="1" applyProtection="1">
      <alignment horizontal="center" shrinkToFit="1"/>
      <protection/>
    </xf>
    <xf numFmtId="0" fontId="0" fillId="0" borderId="50" xfId="0" applyBorder="1" applyAlignment="1" applyProtection="1">
      <alignment shrinkToFit="1"/>
      <protection/>
    </xf>
    <xf numFmtId="0" fontId="0" fillId="0" borderId="51" xfId="0" applyBorder="1" applyAlignment="1" applyProtection="1">
      <alignment shrinkToFit="1"/>
      <protection/>
    </xf>
    <xf numFmtId="0" fontId="2" fillId="33" borderId="50" xfId="0" applyFont="1" applyFill="1" applyBorder="1" applyAlignment="1" applyProtection="1">
      <alignment horizontal="center" shrinkToFit="1"/>
      <protection/>
    </xf>
    <xf numFmtId="0" fontId="0" fillId="0" borderId="51" xfId="0" applyBorder="1" applyAlignment="1" applyProtection="1">
      <alignment horizontal="center" shrinkToFit="1"/>
      <protection/>
    </xf>
    <xf numFmtId="0" fontId="0" fillId="33" borderId="28" xfId="0" applyFill="1" applyBorder="1" applyAlignment="1" applyProtection="1">
      <alignment/>
      <protection/>
    </xf>
    <xf numFmtId="0" fontId="0" fillId="33" borderId="45" xfId="0" applyFill="1" applyBorder="1" applyAlignment="1" applyProtection="1">
      <alignment/>
      <protection/>
    </xf>
    <xf numFmtId="0" fontId="0" fillId="33" borderId="47" xfId="0" applyFill="1" applyBorder="1" applyAlignment="1" applyProtection="1">
      <alignment/>
      <protection/>
    </xf>
    <xf numFmtId="0" fontId="2" fillId="33" borderId="12" xfId="0" applyFont="1" applyFill="1" applyBorder="1" applyAlignment="1" applyProtection="1">
      <alignment horizontal="center"/>
      <protection/>
    </xf>
    <xf numFmtId="0" fontId="0" fillId="33" borderId="52" xfId="0" applyFill="1" applyBorder="1" applyAlignment="1" applyProtection="1">
      <alignment horizontal="center"/>
      <protection/>
    </xf>
    <xf numFmtId="0" fontId="2" fillId="33" borderId="49" xfId="0" applyFont="1" applyFill="1" applyBorder="1" applyAlignment="1" applyProtection="1">
      <alignment horizontal="center"/>
      <protection/>
    </xf>
    <xf numFmtId="0" fontId="0" fillId="33" borderId="51" xfId="0" applyFill="1" applyBorder="1" applyAlignment="1" applyProtection="1">
      <alignment horizontal="center"/>
      <protection/>
    </xf>
    <xf numFmtId="0" fontId="0" fillId="0" borderId="51" xfId="0" applyBorder="1" applyAlignment="1" applyProtection="1">
      <alignment horizontal="center"/>
      <protection/>
    </xf>
    <xf numFmtId="0" fontId="0" fillId="33" borderId="13" xfId="0"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indexed="45"/>
        </patternFill>
      </fill>
    </dxf>
    <dxf>
      <fill>
        <patternFill>
          <bgColor indexed="47"/>
        </patternFill>
      </fill>
    </dxf>
    <dxf>
      <fill>
        <patternFill>
          <bgColor indexed="45"/>
        </patternFill>
      </fill>
    </dxf>
    <dxf>
      <fill>
        <patternFill>
          <bgColor indexed="45"/>
        </patternFill>
      </fill>
    </dxf>
    <dxf>
      <fill>
        <patternFill>
          <bgColor indexed="10"/>
        </patternFill>
      </fill>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C44"/>
  <sheetViews>
    <sheetView zoomScale="95" zoomScaleNormal="95" zoomScalePageLayoutView="0" workbookViewId="0" topLeftCell="A1">
      <selection activeCell="F6" sqref="F6"/>
    </sheetView>
  </sheetViews>
  <sheetFormatPr defaultColWidth="11.00390625" defaultRowHeight="12.75"/>
  <cols>
    <col min="1" max="1" width="4.375" style="0" customWidth="1"/>
    <col min="2" max="2" width="3.25390625" style="92" customWidth="1"/>
    <col min="3" max="3" width="89.75390625" style="0" customWidth="1"/>
  </cols>
  <sheetData>
    <row r="1" ht="16.5" customHeight="1" thickBot="1"/>
    <row r="2" spans="2:3" ht="24.75" customHeight="1">
      <c r="B2" s="106" t="s">
        <v>9</v>
      </c>
      <c r="C2" s="107"/>
    </row>
    <row r="3" spans="2:3" ht="39.75" customHeight="1">
      <c r="B3" s="99" t="s">
        <v>48</v>
      </c>
      <c r="C3" s="103" t="s">
        <v>7</v>
      </c>
    </row>
    <row r="4" spans="2:3" ht="69.75" customHeight="1">
      <c r="B4" s="99" t="s">
        <v>12</v>
      </c>
      <c r="C4" s="103" t="s">
        <v>49</v>
      </c>
    </row>
    <row r="5" spans="2:3" ht="57" customHeight="1">
      <c r="B5" s="99" t="s">
        <v>13</v>
      </c>
      <c r="C5" s="103" t="s">
        <v>8</v>
      </c>
    </row>
    <row r="6" spans="2:3" ht="43.5" customHeight="1">
      <c r="B6" s="99" t="s">
        <v>14</v>
      </c>
      <c r="C6" s="103" t="s">
        <v>50</v>
      </c>
    </row>
    <row r="7" spans="2:3" ht="72" customHeight="1">
      <c r="B7" s="99" t="s">
        <v>15</v>
      </c>
      <c r="C7" s="105" t="s">
        <v>89</v>
      </c>
    </row>
    <row r="8" spans="2:3" ht="175.5" customHeight="1">
      <c r="B8" s="99" t="s">
        <v>16</v>
      </c>
      <c r="C8" s="105" t="s">
        <v>90</v>
      </c>
    </row>
    <row r="9" spans="2:3" ht="86.25" customHeight="1">
      <c r="B9" s="99" t="s">
        <v>17</v>
      </c>
      <c r="C9" s="103" t="s">
        <v>0</v>
      </c>
    </row>
    <row r="10" spans="2:3" ht="102.75" customHeight="1">
      <c r="B10" s="99" t="s">
        <v>18</v>
      </c>
      <c r="C10" s="103" t="s">
        <v>10</v>
      </c>
    </row>
    <row r="11" spans="2:3" ht="69" customHeight="1" thickBot="1">
      <c r="B11" s="100" t="s">
        <v>19</v>
      </c>
      <c r="C11" s="104" t="s">
        <v>11</v>
      </c>
    </row>
    <row r="12" spans="2:3" ht="15">
      <c r="B12" s="96"/>
      <c r="C12" s="102" t="s">
        <v>88</v>
      </c>
    </row>
    <row r="13" spans="2:3" ht="15">
      <c r="B13" s="96"/>
      <c r="C13" s="97"/>
    </row>
    <row r="14" spans="2:3" ht="15">
      <c r="B14" s="96"/>
      <c r="C14" s="97"/>
    </row>
    <row r="15" spans="2:3" ht="15">
      <c r="B15" s="96"/>
      <c r="C15" s="97"/>
    </row>
    <row r="16" spans="2:3" ht="15">
      <c r="B16" s="96"/>
      <c r="C16" s="97"/>
    </row>
    <row r="17" spans="2:3" ht="15">
      <c r="B17" s="96"/>
      <c r="C17" s="97"/>
    </row>
    <row r="18" spans="2:3" ht="15">
      <c r="B18" s="96"/>
      <c r="C18" s="97"/>
    </row>
    <row r="19" spans="2:3" ht="15">
      <c r="B19" s="96"/>
      <c r="C19" s="97"/>
    </row>
    <row r="20" spans="2:3" ht="15">
      <c r="B20" s="96"/>
      <c r="C20" s="97"/>
    </row>
    <row r="21" spans="2:3" ht="15">
      <c r="B21" s="96"/>
      <c r="C21" s="97"/>
    </row>
    <row r="22" spans="2:3" ht="15">
      <c r="B22" s="96"/>
      <c r="C22" s="97"/>
    </row>
    <row r="23" spans="2:3" ht="15">
      <c r="B23" s="96"/>
      <c r="C23" s="97"/>
    </row>
    <row r="24" spans="2:3" ht="15">
      <c r="B24" s="96"/>
      <c r="C24" s="97"/>
    </row>
    <row r="25" spans="2:3" ht="15">
      <c r="B25" s="96"/>
      <c r="C25" s="97"/>
    </row>
    <row r="26" spans="2:3" ht="15">
      <c r="B26" s="96"/>
      <c r="C26" s="98"/>
    </row>
    <row r="27" spans="2:3" ht="15">
      <c r="B27" s="96"/>
      <c r="C27" s="98"/>
    </row>
    <row r="28" spans="2:3" ht="15">
      <c r="B28" s="96"/>
      <c r="C28" s="98"/>
    </row>
    <row r="29" spans="2:3" ht="15">
      <c r="B29" s="96"/>
      <c r="C29" s="98"/>
    </row>
    <row r="30" spans="2:3" ht="15">
      <c r="B30" s="96"/>
      <c r="C30" s="98"/>
    </row>
    <row r="31" spans="2:3" ht="15">
      <c r="B31" s="96"/>
      <c r="C31" s="98"/>
    </row>
    <row r="32" spans="2:3" ht="15">
      <c r="B32" s="96"/>
      <c r="C32" s="98"/>
    </row>
    <row r="33" spans="2:3" ht="15">
      <c r="B33" s="96"/>
      <c r="C33" s="98"/>
    </row>
    <row r="34" spans="2:3" ht="15">
      <c r="B34" s="96"/>
      <c r="C34" s="98"/>
    </row>
    <row r="35" spans="2:3" ht="15">
      <c r="B35" s="96"/>
      <c r="C35" s="98"/>
    </row>
    <row r="36" spans="2:3" ht="15">
      <c r="B36" s="96"/>
      <c r="C36" s="98"/>
    </row>
    <row r="37" spans="2:3" ht="15">
      <c r="B37" s="96"/>
      <c r="C37" s="98"/>
    </row>
    <row r="38" spans="2:3" ht="15">
      <c r="B38" s="96"/>
      <c r="C38" s="98"/>
    </row>
    <row r="39" spans="2:3" ht="15">
      <c r="B39" s="96"/>
      <c r="C39" s="98"/>
    </row>
    <row r="40" spans="2:3" ht="15">
      <c r="B40" s="96"/>
      <c r="C40" s="98"/>
    </row>
    <row r="41" spans="2:3" ht="15">
      <c r="B41" s="96"/>
      <c r="C41" s="98"/>
    </row>
    <row r="42" spans="2:3" ht="15">
      <c r="B42" s="96"/>
      <c r="C42" s="98"/>
    </row>
    <row r="43" spans="2:3" ht="15">
      <c r="B43" s="96"/>
      <c r="C43" s="98"/>
    </row>
    <row r="44" spans="2:3" ht="15">
      <c r="B44" s="96"/>
      <c r="C44" s="98"/>
    </row>
  </sheetData>
  <sheetProtection password="E844" sheet="1" objects="1" scenarios="1"/>
  <mergeCells count="1">
    <mergeCell ref="B2:C2"/>
  </mergeCells>
  <printOptions/>
  <pageMargins left="0.75" right="0.75" top="1" bottom="1" header="0.5" footer="0.5"/>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sheetPr>
    <pageSetUpPr fitToPage="1"/>
  </sheetPr>
  <dimension ref="B2:I44"/>
  <sheetViews>
    <sheetView tabSelected="1" zoomScalePageLayoutView="0" workbookViewId="0" topLeftCell="A1">
      <selection activeCell="B3" sqref="B3"/>
    </sheetView>
  </sheetViews>
  <sheetFormatPr defaultColWidth="11.00390625" defaultRowHeight="12.75"/>
  <cols>
    <col min="1" max="1" width="2.625" style="0" customWidth="1"/>
    <col min="2" max="2" width="30.625" style="0" customWidth="1"/>
    <col min="3" max="3" width="20.125" style="3" customWidth="1"/>
    <col min="4" max="5" width="20.125" style="0" customWidth="1"/>
    <col min="6" max="6" width="21.625" style="0" customWidth="1"/>
    <col min="7" max="7" width="20.125" style="0" customWidth="1"/>
    <col min="8" max="8" width="25.00390625" style="0" customWidth="1"/>
    <col min="9" max="9" width="20.125" style="0" customWidth="1"/>
  </cols>
  <sheetData>
    <row r="1" ht="13.5" thickBot="1"/>
    <row r="2" spans="2:9" ht="12.75">
      <c r="B2" s="13" t="s">
        <v>73</v>
      </c>
      <c r="C2" s="80"/>
      <c r="D2" s="108" t="s">
        <v>91</v>
      </c>
      <c r="E2" s="109"/>
      <c r="F2" s="109"/>
      <c r="G2" s="109"/>
      <c r="H2" s="109"/>
      <c r="I2" s="110"/>
    </row>
    <row r="3" spans="2:9" ht="12.75">
      <c r="B3" s="14" t="s">
        <v>81</v>
      </c>
      <c r="C3" s="81"/>
      <c r="D3" s="111"/>
      <c r="E3" s="112"/>
      <c r="F3" s="112"/>
      <c r="G3" s="112"/>
      <c r="H3" s="112"/>
      <c r="I3" s="113"/>
    </row>
    <row r="4" spans="2:9" ht="12.75">
      <c r="B4" s="14" t="s">
        <v>66</v>
      </c>
      <c r="C4" s="81"/>
      <c r="D4" s="111"/>
      <c r="E4" s="112"/>
      <c r="F4" s="112"/>
      <c r="G4" s="112"/>
      <c r="H4" s="112"/>
      <c r="I4" s="113"/>
    </row>
    <row r="5" spans="2:9" ht="13.5" thickBot="1">
      <c r="B5" s="15" t="s">
        <v>82</v>
      </c>
      <c r="C5" s="82"/>
      <c r="D5" s="114"/>
      <c r="E5" s="115"/>
      <c r="F5" s="115"/>
      <c r="G5" s="115"/>
      <c r="H5" s="115"/>
      <c r="I5" s="116"/>
    </row>
    <row r="6" spans="2:9" ht="13.5" thickBot="1">
      <c r="B6" s="16"/>
      <c r="C6" s="17"/>
      <c r="D6" s="16"/>
      <c r="E6" s="16"/>
      <c r="F6" s="16"/>
      <c r="G6" s="16"/>
      <c r="H6" s="16"/>
      <c r="I6" s="16"/>
    </row>
    <row r="7" spans="2:9" ht="12.75">
      <c r="B7" s="130" t="s">
        <v>24</v>
      </c>
      <c r="C7" s="131"/>
      <c r="D7" s="130" t="s">
        <v>5</v>
      </c>
      <c r="E7" s="132"/>
      <c r="F7" s="128" t="s">
        <v>59</v>
      </c>
      <c r="G7" s="129"/>
      <c r="H7" s="128" t="s">
        <v>51</v>
      </c>
      <c r="I7" s="133"/>
    </row>
    <row r="8" spans="2:9" ht="12.75">
      <c r="B8" s="14" t="s">
        <v>56</v>
      </c>
      <c r="C8" s="77"/>
      <c r="D8" s="14" t="s">
        <v>2</v>
      </c>
      <c r="E8" s="18">
        <f>IF('Plan Calculator'!C9=0,,'Plan Calc Analysis'!C21/'Plan Calculator'!C9)</f>
        <v>0</v>
      </c>
      <c r="F8" s="14" t="s">
        <v>26</v>
      </c>
      <c r="G8" s="19" t="str">
        <f>IF('Plan Calc Analysis'!C8&lt;0,"No","Yes")</f>
        <v>Yes</v>
      </c>
      <c r="H8" s="2" t="s">
        <v>57</v>
      </c>
      <c r="I8" s="91">
        <v>0</v>
      </c>
    </row>
    <row r="9" spans="2:9" ht="12.75">
      <c r="B9" s="14" t="s">
        <v>84</v>
      </c>
      <c r="C9" s="78">
        <v>0</v>
      </c>
      <c r="D9" s="14" t="s">
        <v>4</v>
      </c>
      <c r="E9" s="20">
        <f>'Plan Calc Analysis'!C21/36</f>
        <v>0</v>
      </c>
      <c r="F9" s="14" t="s">
        <v>6</v>
      </c>
      <c r="G9" s="21">
        <f>IF(E17=0,,C17/E17)</f>
        <v>0</v>
      </c>
      <c r="H9" s="14" t="s">
        <v>86</v>
      </c>
      <c r="I9" s="83">
        <v>0</v>
      </c>
    </row>
    <row r="10" spans="2:9" ht="13.5" thickBot="1">
      <c r="B10" s="15" t="s">
        <v>61</v>
      </c>
      <c r="C10" s="79"/>
      <c r="D10" s="15" t="s">
        <v>3</v>
      </c>
      <c r="E10" s="22">
        <f>'Plan Calc Analysis'!C21/60</f>
        <v>0</v>
      </c>
      <c r="F10" s="15" t="s">
        <v>55</v>
      </c>
      <c r="G10" s="23">
        <f>'Plan Calc Analysis'!C9</f>
        <v>0</v>
      </c>
      <c r="H10" s="14" t="s">
        <v>85</v>
      </c>
      <c r="I10" s="43">
        <f>I8*I9</f>
        <v>0</v>
      </c>
    </row>
    <row r="11" spans="2:9" ht="12.75">
      <c r="B11" s="87"/>
      <c r="C11" s="90"/>
      <c r="D11" s="87"/>
      <c r="E11" s="88"/>
      <c r="F11" s="87"/>
      <c r="G11" s="88"/>
      <c r="H11" s="14" t="s">
        <v>67</v>
      </c>
      <c r="I11" s="89">
        <f>IF('Plan Calc Analysis'!C36&gt;0,'Plan Calc Analysis'!C36,0)</f>
        <v>0</v>
      </c>
    </row>
    <row r="12" spans="2:9" ht="13.5" thickBot="1">
      <c r="B12" s="87"/>
      <c r="C12" s="90"/>
      <c r="D12" s="87"/>
      <c r="E12" s="88"/>
      <c r="F12" s="87"/>
      <c r="G12" s="88"/>
      <c r="H12" s="15" t="s">
        <v>68</v>
      </c>
      <c r="I12" s="36">
        <f>I8*I11</f>
        <v>0</v>
      </c>
    </row>
    <row r="13" spans="2:9" ht="13.5" thickBot="1">
      <c r="B13" s="16"/>
      <c r="C13" s="17"/>
      <c r="D13" s="16"/>
      <c r="E13" s="16"/>
      <c r="F13" s="16"/>
      <c r="G13" s="16"/>
      <c r="H13" s="16"/>
      <c r="I13" s="16"/>
    </row>
    <row r="14" spans="2:9" ht="12.75">
      <c r="B14" s="126"/>
      <c r="C14" s="120" t="s">
        <v>83</v>
      </c>
      <c r="D14" s="121"/>
      <c r="E14" s="121"/>
      <c r="F14" s="121"/>
      <c r="G14" s="122"/>
      <c r="H14" s="123" t="s">
        <v>25</v>
      </c>
      <c r="I14" s="124"/>
    </row>
    <row r="15" spans="2:9" ht="13.5" thickBot="1">
      <c r="B15" s="127"/>
      <c r="C15" s="24" t="s">
        <v>72</v>
      </c>
      <c r="D15" s="25" t="s">
        <v>62</v>
      </c>
      <c r="E15" s="25" t="s">
        <v>71</v>
      </c>
      <c r="F15" s="25" t="s">
        <v>28</v>
      </c>
      <c r="G15" s="26" t="s">
        <v>53</v>
      </c>
      <c r="H15" s="27" t="s">
        <v>70</v>
      </c>
      <c r="I15" s="26" t="s">
        <v>1</v>
      </c>
    </row>
    <row r="16" spans="2:9" ht="13.5" thickBot="1">
      <c r="B16" s="28" t="s">
        <v>63</v>
      </c>
      <c r="C16" s="29"/>
      <c r="D16" s="30"/>
      <c r="E16" s="30"/>
      <c r="F16" s="30"/>
      <c r="G16" s="31"/>
      <c r="H16" s="29"/>
      <c r="I16" s="31"/>
    </row>
    <row r="17" spans="2:9" ht="12.75">
      <c r="B17" s="84" t="s">
        <v>58</v>
      </c>
      <c r="C17" s="64">
        <v>0</v>
      </c>
      <c r="D17" s="117"/>
      <c r="E17" s="68">
        <v>0</v>
      </c>
      <c r="F17" s="32">
        <f>IF(E17=0,,C17/E17)</f>
        <v>0</v>
      </c>
      <c r="G17" s="33">
        <f>E17*F17</f>
        <v>0</v>
      </c>
      <c r="H17" s="34">
        <f>C17/60</f>
        <v>0</v>
      </c>
      <c r="I17" s="33">
        <f>H17*60</f>
        <v>0</v>
      </c>
    </row>
    <row r="18" spans="2:9" ht="13.5" thickBot="1">
      <c r="B18" s="75"/>
      <c r="C18" s="76">
        <v>0</v>
      </c>
      <c r="D18" s="125"/>
      <c r="E18" s="74">
        <v>0</v>
      </c>
      <c r="F18" s="35">
        <f>IF(E18=0,,C18/E18)</f>
        <v>0</v>
      </c>
      <c r="G18" s="36">
        <f>F18*E18</f>
        <v>0</v>
      </c>
      <c r="H18" s="37">
        <f>C18/60</f>
        <v>0</v>
      </c>
      <c r="I18" s="36">
        <f>H18*60</f>
        <v>0</v>
      </c>
    </row>
    <row r="19" spans="2:9" ht="13.5" thickBot="1">
      <c r="B19" s="38" t="s">
        <v>64</v>
      </c>
      <c r="C19" s="39"/>
      <c r="D19" s="40"/>
      <c r="E19" s="40"/>
      <c r="F19" s="40"/>
      <c r="G19" s="41"/>
      <c r="H19" s="39"/>
      <c r="I19" s="41"/>
    </row>
    <row r="20" spans="2:9" ht="12.75">
      <c r="B20" s="62"/>
      <c r="C20" s="64">
        <v>0</v>
      </c>
      <c r="D20" s="71">
        <v>0</v>
      </c>
      <c r="E20" s="68">
        <v>0</v>
      </c>
      <c r="F20" s="32">
        <f>IF(E20=0,,NPER(D20/12,E20,-C20,0))</f>
        <v>0</v>
      </c>
      <c r="G20" s="33">
        <f>F20*E20</f>
        <v>0</v>
      </c>
      <c r="H20" s="34">
        <f>PMT(D20/12,60,-C20,0,)</f>
        <v>0</v>
      </c>
      <c r="I20" s="33">
        <f>H20*60</f>
        <v>0</v>
      </c>
    </row>
    <row r="21" spans="2:9" ht="12.75">
      <c r="B21" s="61"/>
      <c r="C21" s="65">
        <v>0</v>
      </c>
      <c r="D21" s="72">
        <v>0</v>
      </c>
      <c r="E21" s="69">
        <v>0</v>
      </c>
      <c r="F21" s="42">
        <f>IF(E21=0,,NPER(D21/12,E21,-C21,0))</f>
        <v>0</v>
      </c>
      <c r="G21" s="43">
        <f aca="true" t="shared" si="0" ref="G21:G30">F21*E21</f>
        <v>0</v>
      </c>
      <c r="H21" s="44">
        <f>PMT(D21/12,60,-C21,0)</f>
        <v>0</v>
      </c>
      <c r="I21" s="43">
        <f aca="true" t="shared" si="1" ref="I21:I30">H21*60</f>
        <v>0</v>
      </c>
    </row>
    <row r="22" spans="2:9" ht="13.5" thickBot="1">
      <c r="B22" s="66"/>
      <c r="C22" s="67">
        <v>0</v>
      </c>
      <c r="D22" s="73">
        <v>0</v>
      </c>
      <c r="E22" s="70">
        <v>0</v>
      </c>
      <c r="F22" s="45">
        <f>IF(E22=0,,NPER(D22/12,E22,-C22,0))</f>
        <v>0</v>
      </c>
      <c r="G22" s="46">
        <f t="shared" si="0"/>
        <v>0</v>
      </c>
      <c r="H22" s="47">
        <f>PMT(D22/12,60,-C22,0,)</f>
        <v>0</v>
      </c>
      <c r="I22" s="46">
        <f t="shared" si="1"/>
        <v>0</v>
      </c>
    </row>
    <row r="23" spans="2:9" ht="13.5" thickBot="1">
      <c r="B23" s="101" t="s">
        <v>87</v>
      </c>
      <c r="C23" s="39"/>
      <c r="D23" s="40"/>
      <c r="E23" s="40"/>
      <c r="F23" s="48"/>
      <c r="G23" s="49"/>
      <c r="H23" s="50"/>
      <c r="I23" s="49"/>
    </row>
    <row r="24" spans="2:9" ht="12.75">
      <c r="B24" s="62"/>
      <c r="C24" s="64">
        <v>0</v>
      </c>
      <c r="D24" s="71">
        <v>0</v>
      </c>
      <c r="E24" s="68">
        <v>0</v>
      </c>
      <c r="F24" s="32">
        <f>IF(E24=0,,NPER(D24/12,E24,-C24,0))</f>
        <v>0</v>
      </c>
      <c r="G24" s="33">
        <f t="shared" si="0"/>
        <v>0</v>
      </c>
      <c r="H24" s="34">
        <f>PMT(D24/12,60,-C24,0,)</f>
        <v>0</v>
      </c>
      <c r="I24" s="33">
        <f t="shared" si="1"/>
        <v>0</v>
      </c>
    </row>
    <row r="25" spans="2:9" ht="12.75">
      <c r="B25" s="61"/>
      <c r="C25" s="65">
        <v>0</v>
      </c>
      <c r="D25" s="72">
        <v>0</v>
      </c>
      <c r="E25" s="69">
        <v>0</v>
      </c>
      <c r="F25" s="42">
        <f>IF(E25=0,,NPER(D25/12,E25,-C25,0))</f>
        <v>0</v>
      </c>
      <c r="G25" s="43">
        <f t="shared" si="0"/>
        <v>0</v>
      </c>
      <c r="H25" s="44">
        <f>PMT(D25/12,60,-C25,0,)</f>
        <v>0</v>
      </c>
      <c r="I25" s="43">
        <f t="shared" si="1"/>
        <v>0</v>
      </c>
    </row>
    <row r="26" spans="2:9" ht="13.5" thickBot="1">
      <c r="B26" s="66"/>
      <c r="C26" s="67">
        <v>0</v>
      </c>
      <c r="D26" s="73">
        <v>0</v>
      </c>
      <c r="E26" s="70">
        <v>0</v>
      </c>
      <c r="F26" s="45">
        <f>IF(E26=0,,NPER(D26/12,E26,-C26,0))</f>
        <v>0</v>
      </c>
      <c r="G26" s="46">
        <f t="shared" si="0"/>
        <v>0</v>
      </c>
      <c r="H26" s="47">
        <f>PMT(D26/12,60,-C26,0,)</f>
        <v>0</v>
      </c>
      <c r="I26" s="46">
        <f t="shared" si="1"/>
        <v>0</v>
      </c>
    </row>
    <row r="27" spans="2:9" ht="13.5" thickBot="1">
      <c r="B27" s="38" t="s">
        <v>47</v>
      </c>
      <c r="C27" s="39"/>
      <c r="D27" s="40"/>
      <c r="E27" s="40"/>
      <c r="F27" s="48"/>
      <c r="G27" s="49"/>
      <c r="H27" s="50"/>
      <c r="I27" s="49"/>
    </row>
    <row r="28" spans="2:9" ht="12.75">
      <c r="B28" s="62"/>
      <c r="C28" s="64">
        <v>0</v>
      </c>
      <c r="D28" s="117"/>
      <c r="E28" s="68">
        <v>0</v>
      </c>
      <c r="F28" s="32">
        <f>IF(E28=0,,NPER(0,E28,-C28,0))</f>
        <v>0</v>
      </c>
      <c r="G28" s="33">
        <f t="shared" si="0"/>
        <v>0</v>
      </c>
      <c r="H28" s="34">
        <f>PMT(0,60,-C28,0,)</f>
        <v>0</v>
      </c>
      <c r="I28" s="33">
        <f t="shared" si="1"/>
        <v>0</v>
      </c>
    </row>
    <row r="29" spans="2:9" ht="12.75">
      <c r="B29" s="61"/>
      <c r="C29" s="65">
        <v>0</v>
      </c>
      <c r="D29" s="118"/>
      <c r="E29" s="69">
        <v>0</v>
      </c>
      <c r="F29" s="42">
        <f>IF(E29=0,,NPER(0,E29,-C29,0))</f>
        <v>0</v>
      </c>
      <c r="G29" s="43">
        <f t="shared" si="0"/>
        <v>0</v>
      </c>
      <c r="H29" s="44">
        <f>PMT(0,60,-C29,0,)</f>
        <v>0</v>
      </c>
      <c r="I29" s="43">
        <f t="shared" si="1"/>
        <v>0</v>
      </c>
    </row>
    <row r="30" spans="2:9" ht="13.5" thickBot="1">
      <c r="B30" s="66"/>
      <c r="C30" s="67">
        <v>0</v>
      </c>
      <c r="D30" s="119"/>
      <c r="E30" s="70">
        <v>0</v>
      </c>
      <c r="F30" s="45">
        <f>IF(E30=0,,NPER(0,E30,-C30,0))</f>
        <v>0</v>
      </c>
      <c r="G30" s="46">
        <f t="shared" si="0"/>
        <v>0</v>
      </c>
      <c r="H30" s="47">
        <f>PMT(0,60,-C30,0,)</f>
        <v>0</v>
      </c>
      <c r="I30" s="46">
        <f t="shared" si="1"/>
        <v>0</v>
      </c>
    </row>
    <row r="31" spans="2:9" ht="13.5" thickBot="1">
      <c r="B31" s="38" t="s">
        <v>65</v>
      </c>
      <c r="C31" s="39"/>
      <c r="D31" s="40"/>
      <c r="E31" s="30"/>
      <c r="F31" s="30"/>
      <c r="G31" s="31"/>
      <c r="H31" s="30"/>
      <c r="I31" s="31"/>
    </row>
    <row r="32" spans="2:9" ht="12.75">
      <c r="B32" s="62"/>
      <c r="C32" s="63">
        <v>0</v>
      </c>
      <c r="D32" s="51"/>
      <c r="E32" s="52"/>
      <c r="F32" s="52"/>
      <c r="G32" s="53"/>
      <c r="H32" s="54"/>
      <c r="I32" s="53"/>
    </row>
    <row r="33" spans="2:9" ht="12.75">
      <c r="B33" s="61"/>
      <c r="C33" s="60">
        <v>0</v>
      </c>
      <c r="D33" s="51"/>
      <c r="E33" s="52"/>
      <c r="F33" s="52"/>
      <c r="G33" s="53"/>
      <c r="H33" s="52"/>
      <c r="I33" s="53"/>
    </row>
    <row r="34" spans="2:9" ht="13.5" thickBot="1">
      <c r="B34" s="66"/>
      <c r="C34" s="59">
        <v>0</v>
      </c>
      <c r="D34" s="51"/>
      <c r="E34" s="52"/>
      <c r="F34" s="52"/>
      <c r="G34" s="53"/>
      <c r="H34" s="52"/>
      <c r="I34" s="53"/>
    </row>
    <row r="35" spans="2:9" ht="13.5" thickBot="1">
      <c r="B35" s="85" t="s">
        <v>52</v>
      </c>
      <c r="C35" s="86"/>
      <c r="D35" s="52"/>
      <c r="E35" s="52"/>
      <c r="F35" s="52"/>
      <c r="G35" s="53"/>
      <c r="H35" s="52"/>
      <c r="I35" s="53"/>
    </row>
    <row r="36" spans="2:9" ht="12.75">
      <c r="B36" s="62"/>
      <c r="C36" s="63">
        <v>0</v>
      </c>
      <c r="D36" s="51"/>
      <c r="E36" s="52"/>
      <c r="F36" s="52"/>
      <c r="G36" s="53"/>
      <c r="H36" s="52"/>
      <c r="I36" s="53"/>
    </row>
    <row r="37" spans="2:9" ht="12.75">
      <c r="B37" s="61"/>
      <c r="C37" s="60">
        <v>0</v>
      </c>
      <c r="D37" s="51"/>
      <c r="E37" s="52"/>
      <c r="F37" s="52"/>
      <c r="G37" s="53"/>
      <c r="H37" s="52"/>
      <c r="I37" s="53"/>
    </row>
    <row r="38" spans="2:9" ht="13.5" thickBot="1">
      <c r="B38" s="66"/>
      <c r="C38" s="60">
        <v>0</v>
      </c>
      <c r="D38" s="51"/>
      <c r="E38" s="52"/>
      <c r="F38" s="52"/>
      <c r="G38" s="53"/>
      <c r="H38" s="52"/>
      <c r="I38" s="53"/>
    </row>
    <row r="39" spans="2:9" ht="13.5" thickBot="1">
      <c r="B39" s="85" t="s">
        <v>27</v>
      </c>
      <c r="C39" s="58">
        <v>0</v>
      </c>
      <c r="D39" s="55"/>
      <c r="E39" s="56"/>
      <c r="F39" s="56"/>
      <c r="G39" s="57"/>
      <c r="H39" s="56"/>
      <c r="I39" s="57"/>
    </row>
    <row r="40" ht="12.75">
      <c r="I40" s="102" t="s">
        <v>88</v>
      </c>
    </row>
    <row r="44" ht="12.75">
      <c r="G44" s="93"/>
    </row>
  </sheetData>
  <sheetProtection password="E844" sheet="1" objects="1" scenarios="1"/>
  <mergeCells count="10">
    <mergeCell ref="D2:I5"/>
    <mergeCell ref="D28:D30"/>
    <mergeCell ref="C14:G14"/>
    <mergeCell ref="H14:I14"/>
    <mergeCell ref="D17:D18"/>
    <mergeCell ref="B14:B15"/>
    <mergeCell ref="F7:G7"/>
    <mergeCell ref="B7:C7"/>
    <mergeCell ref="D7:E7"/>
    <mergeCell ref="H7:I7"/>
  </mergeCells>
  <conditionalFormatting sqref="C10">
    <cfRule type="cellIs" priority="4" dxfId="4" operator="greaterThan" stopIfTrue="1">
      <formula>$C$10</formula>
    </cfRule>
  </conditionalFormatting>
  <conditionalFormatting sqref="G8">
    <cfRule type="cellIs" priority="1" dxfId="0" operator="equal" stopIfTrue="1">
      <formula>"No"</formula>
    </cfRule>
  </conditionalFormatting>
  <conditionalFormatting sqref="G10">
    <cfRule type="cellIs" priority="2" dxfId="0" operator="lessThan" stopIfTrue="1">
      <formula>0</formula>
    </cfRule>
  </conditionalFormatting>
  <conditionalFormatting sqref="E8 G9 F17:F18 F20:F22 F24:F26 F28:F30">
    <cfRule type="cellIs" priority="3" dxfId="1" operator="between" stopIfTrue="1">
      <formula>$C$10</formula>
      <formula>60</formula>
    </cfRule>
    <cfRule type="cellIs" priority="3" dxfId="0" operator="greaterThan" stopIfTrue="1">
      <formula>60.01</formula>
    </cfRule>
  </conditionalFormatting>
  <dataValidations count="3">
    <dataValidation type="list" allowBlank="1" showInputMessage="1" showErrorMessage="1" sqref="C8">
      <formula1>trustee_fees</formula1>
    </dataValidation>
    <dataValidation type="list" allowBlank="1" showInputMessage="1" showErrorMessage="1" sqref="C10">
      <formula1>plan_term</formula1>
    </dataValidation>
    <dataValidation type="list" allowBlank="1" showInputMessage="1" showErrorMessage="1" sqref="C4">
      <formula1>judge_name</formula1>
    </dataValidation>
  </dataValidations>
  <printOptions/>
  <pageMargins left="0.75" right="0.75" top="1" bottom="1" header="0.5" footer="0.5"/>
  <pageSetup fitToHeight="1" fitToWidth="1" horizontalDpi="600" verticalDpi="600" orientation="landscape" scale="60" r:id="rId1"/>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B2:C36"/>
  <sheetViews>
    <sheetView zoomScalePageLayoutView="0" workbookViewId="0" topLeftCell="A1">
      <selection activeCell="D53" sqref="D53"/>
    </sheetView>
  </sheetViews>
  <sheetFormatPr defaultColWidth="11.00390625" defaultRowHeight="12.75"/>
  <cols>
    <col min="1" max="1" width="11.00390625" style="0" customWidth="1"/>
    <col min="2" max="2" width="29.875" style="0" customWidth="1"/>
    <col min="3" max="3" width="17.375" style="0" customWidth="1"/>
  </cols>
  <sheetData>
    <row r="2" ht="13.5" thickBot="1">
      <c r="B2" s="1" t="s">
        <v>29</v>
      </c>
    </row>
    <row r="3" spans="2:3" ht="12.75">
      <c r="B3" s="5" t="s">
        <v>35</v>
      </c>
      <c r="C3" s="6">
        <f>'Plan Calculator'!E17</f>
        <v>0</v>
      </c>
    </row>
    <row r="4" spans="2:3" ht="12.75">
      <c r="B4" s="2" t="s">
        <v>30</v>
      </c>
      <c r="C4" s="7">
        <f>'Plan Calculator'!E18+SUM('Plan Calculator'!E20:E22)+SUM('Plan Calculator'!E24:E26)+SUM('Plan Calculator'!E28:E30)</f>
        <v>0</v>
      </c>
    </row>
    <row r="5" spans="2:3" ht="12.75">
      <c r="B5" s="2" t="s">
        <v>31</v>
      </c>
      <c r="C5" s="7">
        <f>SUM(C3:C4)</f>
        <v>0</v>
      </c>
    </row>
    <row r="6" spans="2:3" ht="12.75">
      <c r="B6" s="2" t="s">
        <v>32</v>
      </c>
      <c r="C6" s="7">
        <f>C5/(1-'Plan Calculator'!C8)</f>
        <v>0</v>
      </c>
    </row>
    <row r="7" spans="2:3" ht="12.75">
      <c r="B7" s="2" t="s">
        <v>33</v>
      </c>
      <c r="C7" s="7">
        <f>'Plan Calculator'!C9</f>
        <v>0</v>
      </c>
    </row>
    <row r="8" spans="2:3" ht="12.75">
      <c r="B8" s="2" t="s">
        <v>34</v>
      </c>
      <c r="C8" s="7">
        <f>C7-C6</f>
        <v>0</v>
      </c>
    </row>
    <row r="9" spans="2:3" ht="13.5" thickBot="1">
      <c r="B9" s="9" t="s">
        <v>36</v>
      </c>
      <c r="C9" s="4">
        <f>'Plan Calculator'!C9-('Plan Calculator'!E18+SUM('Plan Calculator'!E20:E22)+SUM('Plan Calculator'!E24:E26)+SUM('Plan Calculator'!E28:E30))-('Plan Calculator'!C9-('Plan Calculator'!C9*(1-'Plan Calculator'!C8)))</f>
        <v>0</v>
      </c>
    </row>
    <row r="12" ht="13.5" thickBot="1">
      <c r="B12" s="1" t="s">
        <v>37</v>
      </c>
    </row>
    <row r="13" spans="2:3" ht="12.75">
      <c r="B13" s="5" t="s">
        <v>38</v>
      </c>
      <c r="C13" s="6">
        <f>SUM('Plan Calculator'!G17:G18)</f>
        <v>0</v>
      </c>
    </row>
    <row r="14" spans="2:3" ht="12.75">
      <c r="B14" s="2" t="s">
        <v>39</v>
      </c>
      <c r="C14" s="7">
        <f>SUM('Plan Calculator'!G20:G22)</f>
        <v>0</v>
      </c>
    </row>
    <row r="15" spans="2:3" ht="12.75">
      <c r="B15" s="2" t="s">
        <v>40</v>
      </c>
      <c r="C15" s="7">
        <f>SUM('Plan Calculator'!G24:G26)</f>
        <v>0</v>
      </c>
    </row>
    <row r="16" spans="2:3" ht="12.75">
      <c r="B16" s="2" t="s">
        <v>41</v>
      </c>
      <c r="C16" s="7">
        <f>SUM('Plan Calculator'!G28:G30)</f>
        <v>0</v>
      </c>
    </row>
    <row r="17" spans="2:3" ht="12.75">
      <c r="B17" s="2" t="s">
        <v>42</v>
      </c>
      <c r="C17" s="7">
        <f>SUM('Plan Calculator'!C32:C34)</f>
        <v>0</v>
      </c>
    </row>
    <row r="18" spans="2:3" ht="12.75">
      <c r="B18" s="2" t="s">
        <v>43</v>
      </c>
      <c r="C18" s="7">
        <f>SUM('Plan Calculator'!C36:C38)</f>
        <v>0</v>
      </c>
    </row>
    <row r="19" spans="2:3" ht="12.75">
      <c r="B19" s="2" t="s">
        <v>44</v>
      </c>
      <c r="C19" s="7">
        <f>'Plan Calculator'!C39</f>
        <v>0</v>
      </c>
    </row>
    <row r="20" spans="2:3" ht="12.75">
      <c r="B20" s="8" t="s">
        <v>45</v>
      </c>
      <c r="C20" s="7">
        <f>SUM(C13:C19)</f>
        <v>0</v>
      </c>
    </row>
    <row r="21" spans="2:3" ht="13.5" thickBot="1">
      <c r="B21" s="9" t="s">
        <v>46</v>
      </c>
      <c r="C21" s="4">
        <f>C20/(1-'Plan Calculator'!C8)</f>
        <v>0</v>
      </c>
    </row>
    <row r="24" spans="2:3" ht="13.5" thickBot="1">
      <c r="B24" s="10" t="s">
        <v>54</v>
      </c>
      <c r="C24" s="11"/>
    </row>
    <row r="25" spans="2:3" ht="12.75">
      <c r="B25" s="5" t="s">
        <v>38</v>
      </c>
      <c r="C25" s="6">
        <f>SUM('Plan Calculator'!G17:G18)</f>
        <v>0</v>
      </c>
    </row>
    <row r="26" spans="2:3" ht="12.75">
      <c r="B26" s="2" t="s">
        <v>39</v>
      </c>
      <c r="C26" s="7">
        <f>SUM('Plan Calculator'!G20:G22)</f>
        <v>0</v>
      </c>
    </row>
    <row r="27" spans="2:3" ht="12.75">
      <c r="B27" s="2" t="s">
        <v>40</v>
      </c>
      <c r="C27" s="7">
        <f>SUM('Plan Calculator'!G24:G26)</f>
        <v>0</v>
      </c>
    </row>
    <row r="28" spans="2:3" ht="12.75">
      <c r="B28" s="2" t="s">
        <v>41</v>
      </c>
      <c r="C28" s="7">
        <f>SUM('Plan Calculator'!G28:G30)</f>
        <v>0</v>
      </c>
    </row>
    <row r="29" spans="2:3" ht="12.75">
      <c r="B29" s="2" t="s">
        <v>42</v>
      </c>
      <c r="C29" s="7">
        <f>SUM('Plan Calculator'!C32:C34)</f>
        <v>0</v>
      </c>
    </row>
    <row r="30" spans="2:3" ht="12.75">
      <c r="B30" s="2" t="s">
        <v>43</v>
      </c>
      <c r="C30" s="7">
        <f>SUM('Plan Calculator'!C36:C38)</f>
        <v>0</v>
      </c>
    </row>
    <row r="31" spans="2:3" ht="12.75">
      <c r="B31" s="8" t="s">
        <v>45</v>
      </c>
      <c r="C31" s="7">
        <f>SUM(C25:C30)</f>
        <v>0</v>
      </c>
    </row>
    <row r="32" spans="2:3" ht="12.75">
      <c r="B32" s="8" t="s">
        <v>32</v>
      </c>
      <c r="C32" s="7">
        <f>C31/(1-'Plan Calculator'!C8)</f>
        <v>0</v>
      </c>
    </row>
    <row r="33" spans="2:3" ht="12.75">
      <c r="B33" s="8" t="s">
        <v>20</v>
      </c>
      <c r="C33" s="7">
        <f>'Plan Calculator'!C10*'Plan Calculator'!C9</f>
        <v>0</v>
      </c>
    </row>
    <row r="34" spans="2:3" ht="12.75">
      <c r="B34" s="8" t="s">
        <v>22</v>
      </c>
      <c r="C34" s="7">
        <f>C33-C32</f>
        <v>0</v>
      </c>
    </row>
    <row r="35" spans="2:3" ht="12.75">
      <c r="B35" s="8" t="s">
        <v>21</v>
      </c>
      <c r="C35" s="7">
        <f>C34*(1-'Plan Calculator'!C8)</f>
        <v>0</v>
      </c>
    </row>
    <row r="36" spans="2:3" ht="13.5" thickBot="1">
      <c r="B36" s="9" t="s">
        <v>23</v>
      </c>
      <c r="C36" s="12">
        <f>IF('Plan Calculator'!I8=0,,IF(('Plan Calc Analysis'!C35/'Plan Calculator'!I8)&gt;1,1,'Plan Calc Analysis'!C35/'Plan Calculator'!I8))</f>
        <v>0</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3:D63"/>
  <sheetViews>
    <sheetView zoomScalePageLayoutView="0" workbookViewId="0" topLeftCell="A1">
      <selection activeCell="D53" sqref="D53"/>
    </sheetView>
  </sheetViews>
  <sheetFormatPr defaultColWidth="11.00390625" defaultRowHeight="12.75"/>
  <cols>
    <col min="1" max="1" width="11.00390625" style="0" customWidth="1"/>
    <col min="2" max="2" width="11.375" style="0" bestFit="1" customWidth="1"/>
    <col min="3" max="3" width="11.00390625" style="0" customWidth="1"/>
    <col min="4" max="4" width="14.75390625" style="0" customWidth="1"/>
  </cols>
  <sheetData>
    <row r="3" spans="2:4" ht="12.75">
      <c r="B3" s="94" t="s">
        <v>69</v>
      </c>
      <c r="C3" s="1" t="s">
        <v>60</v>
      </c>
      <c r="D3" s="1" t="s">
        <v>80</v>
      </c>
    </row>
    <row r="4" spans="2:4" ht="12.75">
      <c r="B4" s="95">
        <v>0</v>
      </c>
      <c r="C4">
        <v>1</v>
      </c>
      <c r="D4" t="s">
        <v>74</v>
      </c>
    </row>
    <row r="5" spans="2:4" ht="12.75">
      <c r="B5" s="95">
        <v>0.0025</v>
      </c>
      <c r="C5">
        <v>2</v>
      </c>
      <c r="D5" t="s">
        <v>75</v>
      </c>
    </row>
    <row r="6" spans="2:4" ht="12.75">
      <c r="B6" s="95">
        <v>0.005</v>
      </c>
      <c r="C6">
        <v>3</v>
      </c>
      <c r="D6" t="s">
        <v>76</v>
      </c>
    </row>
    <row r="7" spans="2:4" ht="12.75">
      <c r="B7" s="95">
        <v>0.0075</v>
      </c>
      <c r="C7">
        <v>4</v>
      </c>
      <c r="D7" t="s">
        <v>79</v>
      </c>
    </row>
    <row r="8" spans="2:4" ht="12.75">
      <c r="B8" s="95">
        <v>0.01</v>
      </c>
      <c r="C8">
        <v>5</v>
      </c>
      <c r="D8" t="s">
        <v>77</v>
      </c>
    </row>
    <row r="9" spans="2:4" ht="12.75">
      <c r="B9" s="95">
        <v>0.0125</v>
      </c>
      <c r="C9">
        <v>6</v>
      </c>
      <c r="D9" t="s">
        <v>78</v>
      </c>
    </row>
    <row r="10" spans="2:3" ht="12.75">
      <c r="B10" s="95">
        <v>0.015</v>
      </c>
      <c r="C10">
        <v>7</v>
      </c>
    </row>
    <row r="11" spans="2:3" ht="12.75">
      <c r="B11" s="95">
        <v>0.0175</v>
      </c>
      <c r="C11">
        <v>8</v>
      </c>
    </row>
    <row r="12" spans="2:3" ht="12.75">
      <c r="B12" s="95">
        <v>0.02</v>
      </c>
      <c r="C12">
        <v>9</v>
      </c>
    </row>
    <row r="13" spans="2:3" ht="12.75">
      <c r="B13" s="95">
        <v>0.0225</v>
      </c>
      <c r="C13">
        <v>10</v>
      </c>
    </row>
    <row r="14" spans="2:3" ht="12.75">
      <c r="B14" s="95">
        <v>0.025</v>
      </c>
      <c r="C14">
        <v>11</v>
      </c>
    </row>
    <row r="15" spans="2:3" ht="12.75">
      <c r="B15" s="95">
        <v>0.0275</v>
      </c>
      <c r="C15">
        <v>12</v>
      </c>
    </row>
    <row r="16" spans="2:3" ht="12.75">
      <c r="B16" s="95">
        <v>0.03</v>
      </c>
      <c r="C16">
        <v>13</v>
      </c>
    </row>
    <row r="17" spans="2:3" ht="12.75">
      <c r="B17" s="95">
        <v>0.0325</v>
      </c>
      <c r="C17">
        <v>14</v>
      </c>
    </row>
    <row r="18" spans="2:3" ht="12.75">
      <c r="B18" s="95">
        <v>0.035</v>
      </c>
      <c r="C18">
        <v>15</v>
      </c>
    </row>
    <row r="19" spans="2:3" ht="12.75">
      <c r="B19" s="95">
        <v>0.0375</v>
      </c>
      <c r="C19">
        <v>16</v>
      </c>
    </row>
    <row r="20" spans="2:3" ht="12.75">
      <c r="B20" s="95">
        <v>0.04</v>
      </c>
      <c r="C20">
        <v>17</v>
      </c>
    </row>
    <row r="21" spans="2:3" ht="12.75">
      <c r="B21" s="95">
        <v>0.0425</v>
      </c>
      <c r="C21">
        <v>18</v>
      </c>
    </row>
    <row r="22" spans="2:3" ht="12.75">
      <c r="B22" s="95">
        <v>0.045</v>
      </c>
      <c r="C22">
        <v>19</v>
      </c>
    </row>
    <row r="23" spans="2:3" ht="12.75">
      <c r="B23" s="95">
        <v>0.0475</v>
      </c>
      <c r="C23">
        <v>20</v>
      </c>
    </row>
    <row r="24" spans="2:3" ht="12.75">
      <c r="B24" s="95">
        <v>0.05</v>
      </c>
      <c r="C24">
        <v>21</v>
      </c>
    </row>
    <row r="25" spans="2:3" ht="12.75">
      <c r="B25" s="95">
        <v>0.0525</v>
      </c>
      <c r="C25">
        <v>22</v>
      </c>
    </row>
    <row r="26" spans="2:3" ht="12.75">
      <c r="B26" s="95">
        <v>0.055</v>
      </c>
      <c r="C26">
        <v>23</v>
      </c>
    </row>
    <row r="27" spans="2:3" ht="12.75">
      <c r="B27" s="95">
        <v>0.0575</v>
      </c>
      <c r="C27">
        <v>24</v>
      </c>
    </row>
    <row r="28" spans="2:3" ht="12.75">
      <c r="B28" s="95">
        <v>0.06</v>
      </c>
      <c r="C28">
        <v>25</v>
      </c>
    </row>
    <row r="29" spans="2:3" ht="12.75">
      <c r="B29" s="95">
        <v>0.0625</v>
      </c>
      <c r="C29">
        <v>26</v>
      </c>
    </row>
    <row r="30" spans="2:3" ht="12.75">
      <c r="B30" s="95">
        <v>0.065</v>
      </c>
      <c r="C30">
        <v>27</v>
      </c>
    </row>
    <row r="31" spans="2:3" ht="12.75">
      <c r="B31" s="95">
        <v>0.0675</v>
      </c>
      <c r="C31">
        <v>28</v>
      </c>
    </row>
    <row r="32" spans="2:3" ht="12.75">
      <c r="B32" s="95">
        <v>0.07</v>
      </c>
      <c r="C32">
        <v>29</v>
      </c>
    </row>
    <row r="33" spans="2:3" ht="12.75">
      <c r="B33" s="95">
        <v>0.0725</v>
      </c>
      <c r="C33">
        <v>30</v>
      </c>
    </row>
    <row r="34" spans="2:3" ht="12.75">
      <c r="B34" s="95">
        <v>0.075</v>
      </c>
      <c r="C34">
        <v>31</v>
      </c>
    </row>
    <row r="35" spans="2:3" ht="12.75">
      <c r="B35" s="95">
        <v>0.0775</v>
      </c>
      <c r="C35">
        <v>32</v>
      </c>
    </row>
    <row r="36" spans="2:3" ht="12.75">
      <c r="B36" s="95">
        <v>0.08</v>
      </c>
      <c r="C36">
        <v>33</v>
      </c>
    </row>
    <row r="37" spans="2:3" ht="12.75">
      <c r="B37" s="95">
        <v>0.0825</v>
      </c>
      <c r="C37">
        <v>34</v>
      </c>
    </row>
    <row r="38" spans="2:3" ht="12.75">
      <c r="B38" s="95">
        <v>0.085</v>
      </c>
      <c r="C38">
        <v>35</v>
      </c>
    </row>
    <row r="39" spans="2:3" ht="12.75">
      <c r="B39" s="95">
        <v>0.0875</v>
      </c>
      <c r="C39">
        <v>36</v>
      </c>
    </row>
    <row r="40" spans="2:3" ht="12.75">
      <c r="B40" s="95">
        <v>0.09</v>
      </c>
      <c r="C40">
        <v>37</v>
      </c>
    </row>
    <row r="41" spans="2:3" ht="12.75">
      <c r="B41" s="95">
        <v>0.0925</v>
      </c>
      <c r="C41">
        <v>38</v>
      </c>
    </row>
    <row r="42" spans="2:3" ht="12.75">
      <c r="B42" s="95">
        <v>0.095</v>
      </c>
      <c r="C42">
        <v>39</v>
      </c>
    </row>
    <row r="43" spans="2:3" ht="12.75">
      <c r="B43" s="95">
        <v>0.0975</v>
      </c>
      <c r="C43">
        <v>40</v>
      </c>
    </row>
    <row r="44" spans="2:3" ht="12.75">
      <c r="B44" s="95">
        <v>0.1</v>
      </c>
      <c r="C44">
        <v>41</v>
      </c>
    </row>
    <row r="45" ht="12.75">
      <c r="C45">
        <v>42</v>
      </c>
    </row>
    <row r="46" ht="12.75">
      <c r="C46">
        <v>43</v>
      </c>
    </row>
    <row r="47" ht="12.75">
      <c r="C47">
        <v>44</v>
      </c>
    </row>
    <row r="48" ht="12.75">
      <c r="C48">
        <v>45</v>
      </c>
    </row>
    <row r="49" ht="12.75">
      <c r="C49">
        <v>46</v>
      </c>
    </row>
    <row r="50" ht="12.75">
      <c r="C50">
        <v>47</v>
      </c>
    </row>
    <row r="51" ht="12.75">
      <c r="C51">
        <v>48</v>
      </c>
    </row>
    <row r="52" ht="12.75">
      <c r="C52">
        <v>49</v>
      </c>
    </row>
    <row r="53" ht="12.75">
      <c r="C53">
        <v>50</v>
      </c>
    </row>
    <row r="54" ht="12.75">
      <c r="C54">
        <v>51</v>
      </c>
    </row>
    <row r="55" ht="12.75">
      <c r="C55">
        <v>52</v>
      </c>
    </row>
    <row r="56" ht="12.75">
      <c r="C56">
        <v>53</v>
      </c>
    </row>
    <row r="57" ht="12.75">
      <c r="C57">
        <v>54</v>
      </c>
    </row>
    <row r="58" ht="12.75">
      <c r="C58">
        <v>55</v>
      </c>
    </row>
    <row r="59" ht="12.75">
      <c r="C59">
        <v>56</v>
      </c>
    </row>
    <row r="60" ht="12.75">
      <c r="C60">
        <v>57</v>
      </c>
    </row>
    <row r="61" ht="12.75">
      <c r="C61">
        <v>58</v>
      </c>
    </row>
    <row r="62" ht="12.75">
      <c r="C62">
        <v>59</v>
      </c>
    </row>
    <row r="63" ht="12.75">
      <c r="C63">
        <v>60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Meyer Law Group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Brent Meyer</dc:creator>
  <cp:keywords/>
  <dc:description/>
  <cp:lastModifiedBy>Josie Nelson</cp:lastModifiedBy>
  <cp:lastPrinted>2013-07-30T20:34:53Z</cp:lastPrinted>
  <dcterms:created xsi:type="dcterms:W3CDTF">2013-06-09T22:17:24Z</dcterms:created>
  <dcterms:modified xsi:type="dcterms:W3CDTF">2013-08-02T17:41:55Z</dcterms:modified>
  <cp:category/>
  <cp:version/>
  <cp:contentType/>
  <cp:contentStatus/>
</cp:coreProperties>
</file>